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14237" activeTab="0"/>
  </bookViews>
  <sheets>
    <sheet name="Abim" sheetId="1" r:id="rId1"/>
    <sheet name="Amuria" sheetId="5" r:id="rId2"/>
    <sheet name="Katakwi" sheetId="2" r:id="rId3"/>
    <sheet name="Kotido" sheetId="3" r:id="rId4"/>
    <sheet name="Soroti" sheetId="4" r:id="rId5"/>
  </sheets>
  <definedNames/>
  <calcPr calcId="152511"/>
</workbook>
</file>

<file path=xl/sharedStrings.xml><?xml version="1.0" encoding="utf-8"?>
<sst xmlns="http://schemas.openxmlformats.org/spreadsheetml/2006/main" count="340" uniqueCount="123">
  <si>
    <t>District</t>
  </si>
  <si>
    <t>URL</t>
  </si>
  <si>
    <t>Flood reports on floods happening</t>
  </si>
  <si>
    <t>Abim</t>
  </si>
  <si>
    <t>Flood reports related to past or possible future floods</t>
  </si>
  <si>
    <t>No specific date. 2007.</t>
  </si>
  <si>
    <t>Past floods Kotido, Abim, Katakwi, Soroti (2007). Main article about the famine resulting from this event.</t>
  </si>
  <si>
    <t>History of flooded roads in Ngariam and Katakwi</t>
  </si>
  <si>
    <t>No specific date</t>
  </si>
  <si>
    <t>Katakwi</t>
  </si>
  <si>
    <t>Health issues due to floods. Also in Katakwi.</t>
  </si>
  <si>
    <t>Past floods in Katakwi. Discussion article.</t>
  </si>
  <si>
    <t>Past floods in Katakwi, Soroti (2007, 2009). This article discusses flood proofing</t>
  </si>
  <si>
    <t>No specific date. 2007, 2009</t>
  </si>
  <si>
    <t>Past floods in Katakwi (but main article about drugs)</t>
  </si>
  <si>
    <t>Floods expected in Teso, Soroti. Much information on risks.</t>
  </si>
  <si>
    <t>Past floods have weakened infrastructure in Soroti, Katakwi</t>
  </si>
  <si>
    <t>Kotido</t>
  </si>
  <si>
    <t>Recent floods Kotido. Discussion piece.</t>
  </si>
  <si>
    <t>Storm destroys health unit in Soroti. Also warns for floods next month.</t>
  </si>
  <si>
    <t>Soroti</t>
  </si>
  <si>
    <t>Warning</t>
  </si>
  <si>
    <t>Floods looming in Soroti for heavy rains coming.</t>
  </si>
  <si>
    <t>Past floods in Soroti. Article about rebuilding to better withstand floods in Soroti.</t>
  </si>
  <si>
    <t>No specific date. 2007</t>
  </si>
  <si>
    <t>Past floods in Soroti. Changing pattern of rainfall causing floods.</t>
  </si>
  <si>
    <t>Outflow of teachers a.o. because of roads unrepaired after previous floods.</t>
  </si>
  <si>
    <t xml:space="preserve"> </t>
  </si>
  <si>
    <t>Katakwi, Magoro, Ngariam, Ongongoja</t>
  </si>
  <si>
    <t>Katakwi, Ongongoja</t>
  </si>
  <si>
    <t>Usuk, Katakwi, Magoro, Ngariam, Omodoi, Ongongoja, Toroma, Odoot, Obwobwo, Okocho, Adacar</t>
  </si>
  <si>
    <t>Katakwi, Ngariam, Ongongoja</t>
  </si>
  <si>
    <t>Katakwi, Magoro, Ngariam</t>
  </si>
  <si>
    <t>Katakwi, Magoro, Toroma</t>
  </si>
  <si>
    <t>Katakwi, Magoro</t>
  </si>
  <si>
    <t>Usuk, Katakwi, Magoro, Ngariam, Omodoi, Ongongoja, Omasia</t>
  </si>
  <si>
    <t>Katakwi, Ngariam</t>
  </si>
  <si>
    <t>Flooded Month-Year</t>
  </si>
  <si>
    <t>Description (Manual Input)</t>
  </si>
  <si>
    <t>Soroti, Gweri</t>
  </si>
  <si>
    <t>Soroti,  Gweri</t>
  </si>
  <si>
    <t>Soroti, Katine</t>
  </si>
  <si>
    <t>Soroti, Kamuda</t>
  </si>
  <si>
    <t>Subcounty names mentioned</t>
  </si>
  <si>
    <t>Waterlogging in Ngariam. Citizen afraid of flood like in Katakwi 2007.</t>
  </si>
  <si>
    <t>Flood relief being sent to a.o. Soroti, Katakwi for floods that happened 'three weeks ago'.</t>
  </si>
  <si>
    <t>Teso schools closed over flooding a.o. in Katakwi</t>
  </si>
  <si>
    <t>Government aid for Teso flood victims. Referring to floods 'three weeks ago' a.o. in Soroti, Katakwi</t>
  </si>
  <si>
    <t>Discussion about the impact of the Teso flood in 2007 and worries about the coming rainy season.</t>
  </si>
  <si>
    <t xml:space="preserve">Following floods in a.o. Katakwi district, flood relief is being provided a.o. to sub-counties Ngariam, Ongongoja and Magoro. </t>
  </si>
  <si>
    <t>Waterlogged grounds in Katakwi cause houses to collapse a.o. in Palam sub-county. Alleged 40% of Katakwi affected by the heavy rains.</t>
  </si>
  <si>
    <t>Floods in eastern and western Uganda a.o. in Katakwi. Appeal by Minister for relief items.</t>
  </si>
  <si>
    <t>Floods in Katakwi destroy property worth sh10b, a.o. in Magoro, Katakwi, Ngariam, Ongongoja and Palam sub-counties. Many roads affected to other sub-counties.</t>
  </si>
  <si>
    <t>Floods and landslides reported a.o. in Soroti, Katakwi</t>
  </si>
  <si>
    <t>Following floods in Serere 3000 families have left their homes. Also reports of floods a.o. in Katawki and Ngariam</t>
  </si>
  <si>
    <t>Floods in Katakwi and their impact on the UCE exams.</t>
  </si>
  <si>
    <t>Floods in Katakwi and their impact on exams (and people using boats to get to school).</t>
  </si>
  <si>
    <t>Floods in Nakaseke. Article also refers to recent floods in Katakwi, Ngariam and how the district was affected (1.600 families lack enough food).</t>
  </si>
  <si>
    <t>Big floods in Uganda also in Soroti and Kotido. Comparison to the floods 'in March 2012'.</t>
  </si>
  <si>
    <t>Big floods in Uganda also in Soroti and Kotido.</t>
  </si>
  <si>
    <t>Heavy rains impacting school logistics. Also in Katakwi.</t>
  </si>
  <si>
    <t>Flooded roads between Soroti, Katakwi</t>
  </si>
  <si>
    <t>Cracking of a bridge in Amonmaka with impact on the traffic to and from a.o. Abim and Kotido Districts.</t>
  </si>
  <si>
    <t>Flooded roads a.o. in Kotido, Soroti and Abim.</t>
  </si>
  <si>
    <t>Lango region</t>
  </si>
  <si>
    <t>Amuria</t>
  </si>
  <si>
    <t>Big floods in Karamoja region. Also mention of Kotido where 'heavy rains hindered humanitarian work' and 'likely outbreak of cholera and hepatitis A'.</t>
  </si>
  <si>
    <t>Kotido cut off as roads are flooded. Damage to road networks impact food aid.</t>
  </si>
  <si>
    <t>Roads in Amuria flooded, also the Soroti-Amuria-Abim-Kotido road.</t>
  </si>
  <si>
    <t>Roads linking to Kotido flooded two months ago. Main article about floods in Nakapiripirit.</t>
  </si>
  <si>
    <t xml:space="preserve">Outflow of teachers a.o. because of roads unrepaired also the Moroto-Kotido road. </t>
  </si>
  <si>
    <t>Recent floods in Soroti caused much suffering, but it is boosting fisheries.</t>
  </si>
  <si>
    <t>Relief assistance for Teso region after floods. Also to victims in Soroti 'at risk of contracting waterborne diseases'</t>
  </si>
  <si>
    <t>Sironko</t>
  </si>
  <si>
    <t>Floods in Sironkno district also affected road network to Soroti.</t>
  </si>
  <si>
    <t>Floods delay rehabilitation works of a.o. Mbale-Soroti road.</t>
  </si>
  <si>
    <t>Soroti-Mbale highway flooded, just like in 2007.</t>
  </si>
  <si>
    <t>Soroti-Mbale highway flooded again. According to an anonymous engineer due to the absense of culverts to allow passage of water.</t>
  </si>
  <si>
    <t>Karamoja</t>
  </si>
  <si>
    <t>Floods in Karamoja, also impacting road network connecting Soroti (Soroti-Moroto Road)</t>
  </si>
  <si>
    <t>Predicting more rains and floods to come. A.o. heavy downpour and lighting in Lale, Kamuda, Soroti.</t>
  </si>
  <si>
    <t>Karamoja rains cause a.o. Moroto-Soroti road to be blocked again.</t>
  </si>
  <si>
    <t>Recent floods cause health issues for cattle in Soroti (liver flukes).</t>
  </si>
  <si>
    <t>Rainy season 2014.</t>
  </si>
  <si>
    <t>Karamoja floods and its impact a.o. on the Moroto-Soroti road.</t>
  </si>
  <si>
    <t>Flooded roads hamper trade in Karamoja a.o. due to blocked Moroto-Soroti road.</t>
  </si>
  <si>
    <t>http://www.monitor.co.ug/News/National/Floods-cut-off-Karamoja-region/-/688334/1505614/-/ve0fb2/-/index.html</t>
  </si>
  <si>
    <t>http://www.monitor.co.ug/News/National/Karamoja-roads-impassable-as-bus-operators-threaten-to-quit/-/688334/1936298/-/dhfce4/-/index.html</t>
  </si>
  <si>
    <t>http://www.monitor.co.ug/News/National/Bad-roads-paralyse-trade-in-Karamoja/-/688334/2678566/-/gbejpfz/-/index.html</t>
  </si>
  <si>
    <t>http://www.monitor.co.ug/News/National/Heavy-rains-ravage-Karamoja--displace-500/-/688334/2441316/-/n5u56f/-/index.html</t>
  </si>
  <si>
    <t>Big floods in Karamoja region with an outlook that 'the next four months could see hundreds of families in eastern region go without meals'</t>
  </si>
  <si>
    <t>Floods in Karamoja, leaving thousands of people cut off from the rest of the country by floods, leaving patients stuck in hospitals, schools closed and roads washed away.</t>
  </si>
  <si>
    <t>Karamoja rains cut off the region with impact on food prices and others.</t>
  </si>
  <si>
    <t>Heavy rains cause floods and cut off Karamoja roads.</t>
  </si>
  <si>
    <t>Rains ravage Karamoja, displaces 500. Much discussion about the situation of the roads.</t>
  </si>
  <si>
    <t>Obalanga, Abarillela</t>
  </si>
  <si>
    <t>http://www.newvision.co.ug/new_vision/news/1003180/floods-hit-eastern-uganda</t>
  </si>
  <si>
    <t>http://www.monitor.co.ug/News/National/-/688334/1279648/-/bgpancz/-/index.html</t>
  </si>
  <si>
    <t>Article about Amuria District facing a shortage of food, due floods which washed away crops and destroyed roads</t>
  </si>
  <si>
    <t>http://www.monitor.co.ug/News/National/-/688334/1262660/-/bhgoqbz/-/index.html</t>
  </si>
  <si>
    <t>No specific date. 2011.</t>
  </si>
  <si>
    <t>Floods affected Obalanga sub county and Katine parish in Abarillela sub county.  In Obalanga sub county, sections of the Soroti-Amuria-Abim-Kotido road have been washed off creating difficulty in movement along the route.</t>
  </si>
  <si>
    <t>Floods elsewhere, but articles mentions "two months ago, torrential rains left … Amuria district submerged</t>
  </si>
  <si>
    <t>Article about drought, but referring to "floods that destroyed most of the water sources, especially, boreholes, springs and wells".</t>
  </si>
  <si>
    <t>No specific date. July - Nov 2011</t>
  </si>
  <si>
    <t>http://www.newvision.co.ug/new_vision/news/1280163/floods-devastate-amuria-district</t>
  </si>
  <si>
    <t>Sept - Oct. 2010</t>
  </si>
  <si>
    <t>Torrential rains causing floods in part two months. Destruction of homesteads and crops. Thousands of families at risk of prolonged famine. Worst affected primary schools are Iyalakwe, Adepar, Wera, Okwalo, Olelai Wera, Wila and Odukul.</t>
  </si>
  <si>
    <t>Past floods in Amuria (2007, 2009). This article discusses flood proofing</t>
  </si>
  <si>
    <t>Wera, Abarilela</t>
  </si>
  <si>
    <t>Flood relief being sent to a.o. Amuria for flood that happened "three weeks ago". Most sub-counties in Amuria deserted.</t>
  </si>
  <si>
    <t>Government aid for Teso flood victims. Referring to floods 'three weeks ago' a.o. in Amuria</t>
  </si>
  <si>
    <t>http://www.newvision.co.ug/new_vision/news/1310252/floods-affect-34-0000-countrywide</t>
  </si>
  <si>
    <t>No specific date. Since March 2012.</t>
  </si>
  <si>
    <t>Summary of Ugandan Red Cross, 34,000 thousand people affected in Teso region over the past months. Including Amuria.</t>
  </si>
  <si>
    <t>Summary of Ugandan Red Cross, 34,000 thousand people affected in Teso region, including Amuria.</t>
  </si>
  <si>
    <t>"Recently" 
dd. November 2012</t>
  </si>
  <si>
    <t>http://www.monitor.co.ug/News/National/Red-Cross-to-manage-camp/-/688334/1528428/-/4oopjjz/-/index.html</t>
  </si>
  <si>
    <t>Floods a.o. in Amuria. Main article about Red Cross managing a refugee rescue camp.</t>
  </si>
  <si>
    <t>http://www.newvision.co.ug/new_vision/news/1310293/floods-ravage-900-homes</t>
  </si>
  <si>
    <t>http://www.monitor.co.ug/News/Education/-/688336/747288/-/10fnrp7/-/index.html</t>
  </si>
  <si>
    <t>Continued floods a.o. in Amuria. Main article about visit of president Museveni.</t>
  </si>
  <si>
    <t>Subcounty names mentioned, if any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</si>
</sst>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yy;@"/>
  </numFmts>
  <fonts count="20">
    <font>
      <sz val="11"/>
      <color theme="1"/>
      <name val="Calibri"/>
      <family val="2"/>
      <scheme val="minor"/>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val="single"/>
      <sz val="11"/>
      <color theme="1"/>
      <name val="Calibri"/>
      <family val="2"/>
      <scheme val="minor"/>
    </font>
    <font>
      <b/>
      <sz val="12"/>
      <color theme="1"/>
      <name val="Calibri"/>
      <family val="2"/>
      <scheme val="minor"/>
    </font>
  </fonts>
  <fills count="33">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cellStyleXfs>
  <cellXfs count="26">
    <xf numFmtId="0" fontId="0" fillId="0" borderId="0" xfId="0"/>
    <xf numFmtId="0" fontId="0" fillId="0" borderId="0" xfId="0" applyAlignment="1">
      <alignment vertical="top"/>
    </xf>
    <xf numFmtId="0" fontId="18" fillId="0" borderId="0" xfId="0" applyFont="1" applyAlignment="1">
      <alignment vertical="top"/>
    </xf>
    <xf numFmtId="0" fontId="0" fillId="0" borderId="0" xfId="0" applyAlignment="1">
      <alignment horizontal="center" vertical="top"/>
    </xf>
    <xf numFmtId="0" fontId="0" fillId="0" borderId="0" xfId="0" applyAlignment="1">
      <alignment vertical="top" wrapText="1"/>
    </xf>
    <xf numFmtId="14" fontId="0" fillId="0" borderId="0" xfId="0" applyNumberFormat="1" applyAlignment="1">
      <alignment horizontal="center" vertical="top"/>
    </xf>
    <xf numFmtId="0" fontId="19" fillId="0" borderId="0" xfId="0" applyFont="1" applyAlignment="1">
      <alignment vertical="top"/>
    </xf>
    <xf numFmtId="0" fontId="16" fillId="0" borderId="0" xfId="0" applyFont="1" applyAlignment="1">
      <alignment vertical="top"/>
    </xf>
    <xf numFmtId="0" fontId="19" fillId="0" borderId="0" xfId="0" applyFont="1" applyAlignment="1">
      <alignment vertical="top" wrapText="1"/>
    </xf>
    <xf numFmtId="0" fontId="19" fillId="0" borderId="0" xfId="0" applyFont="1" applyAlignment="1">
      <alignment horizontal="center" vertical="top" wrapText="1"/>
    </xf>
    <xf numFmtId="0" fontId="0" fillId="0" borderId="0" xfId="0" applyAlignment="1">
      <alignment horizontal="center" vertical="top" wrapText="1"/>
    </xf>
    <xf numFmtId="164" fontId="0" fillId="0" borderId="0" xfId="0" applyNumberFormat="1" applyAlignment="1">
      <alignment horizontal="center" vertical="top"/>
    </xf>
    <xf numFmtId="0" fontId="0" fillId="0" borderId="0" xfId="0" applyAlignment="1">
      <alignment horizontal="left" vertical="top"/>
    </xf>
    <xf numFmtId="0" fontId="19" fillId="0" borderId="0" xfId="0" applyFont="1" applyAlignment="1">
      <alignment horizontal="left" vertical="top"/>
    </xf>
    <xf numFmtId="0" fontId="18" fillId="0" borderId="0" xfId="0" applyFont="1" applyAlignment="1">
      <alignment horizontal="left" vertical="top"/>
    </xf>
    <xf numFmtId="0" fontId="0" fillId="0" borderId="0" xfId="0" applyFill="1" applyAlignment="1">
      <alignment vertical="top" wrapText="1"/>
    </xf>
    <xf numFmtId="0" fontId="0" fillId="0" borderId="0" xfId="0" applyFill="1" applyAlignment="1">
      <alignment horizontal="left" vertical="top" wrapText="1"/>
    </xf>
    <xf numFmtId="0" fontId="0" fillId="0" borderId="0" xfId="0" applyFill="1" applyAlignment="1">
      <alignment vertical="top"/>
    </xf>
    <xf numFmtId="17" fontId="0" fillId="0" borderId="0" xfId="0" applyNumberFormat="1" applyFill="1" applyAlignment="1">
      <alignment horizontal="center" vertical="top" wrapText="1"/>
    </xf>
    <xf numFmtId="0" fontId="0" fillId="0" borderId="0" xfId="0" applyFill="1" applyAlignment="1">
      <alignment horizontal="center" vertical="top" wrapText="1"/>
    </xf>
    <xf numFmtId="164" fontId="0" fillId="0" borderId="0" xfId="0" applyNumberFormat="1" applyFill="1" applyAlignment="1">
      <alignment horizontal="center" vertical="top"/>
    </xf>
    <xf numFmtId="0" fontId="0" fillId="0" borderId="0" xfId="0" applyFill="1" applyAlignment="1">
      <alignment horizontal="center" vertical="top"/>
    </xf>
    <xf numFmtId="0" fontId="0" fillId="0" borderId="0" xfId="0" applyFill="1" applyAlignment="1">
      <alignment horizontal="left" vertical="top"/>
    </xf>
    <xf numFmtId="0" fontId="18" fillId="0" borderId="0" xfId="0" applyFont="1" applyFill="1" applyAlignment="1">
      <alignment vertical="top"/>
    </xf>
    <xf numFmtId="164" fontId="0" fillId="0" borderId="0" xfId="0" applyNumberFormat="1" applyAlignment="1">
      <alignment horizontal="center" vertical="top" wrapText="1"/>
    </xf>
    <xf numFmtId="17" fontId="0" fillId="0" borderId="0" xfId="0" applyNumberFormat="1" applyAlignment="1">
      <alignment horizontal="center" vertical="top" wrapText="1"/>
    </xf>
  </cellXfs>
  <cellStyles count="47">
    <cellStyle name="Normal" xfId="0"/>
    <cellStyle name="Percent" xfId="15"/>
    <cellStyle name="Currency" xfId="16"/>
    <cellStyle name="Currency [0]" xfId="17"/>
    <cellStyle name="Comma" xfId="18"/>
    <cellStyle name="Comma [0]" xfId="19"/>
    <cellStyle name="Title" xfId="20"/>
    <cellStyle name="Heading 1" xfId="21"/>
    <cellStyle name="Heading 2" xfId="22"/>
    <cellStyle name="Heading 3" xfId="23"/>
    <cellStyle name="Heading 4" xfId="24"/>
    <cellStyle name="Good" xfId="25"/>
    <cellStyle name="Bad" xfId="26"/>
    <cellStyle name="Neutral" xfId="27"/>
    <cellStyle name="Input" xfId="28"/>
    <cellStyle name="Output" xfId="29"/>
    <cellStyle name="Calculation" xfId="30"/>
    <cellStyle name="Linked Cell" xfId="31"/>
    <cellStyle name="Check Cell" xfId="32"/>
    <cellStyle name="Warning Text" xfId="33"/>
    <cellStyle name="Note" xfId="34"/>
    <cellStyle name="Explanatory Text" xfId="35"/>
    <cellStyle name="Tot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www.monitor.co.ug/News/National/Floods-cut-off-Karamoja-region/-/688334/1505614/-/ve0fb2/-/index.html" TargetMode="External" /><Relationship Id="rId2" Type="http://schemas.openxmlformats.org/officeDocument/2006/relationships/hyperlink" Target="http://www.monitor.co.ug/News/National/Karamoja-roads-impassable-as-bus-operators-threaten-to-quit/-/688334/1936298/-/dhfce4/-/index.html" TargetMode="External" /><Relationship Id="rId3" Type="http://schemas.openxmlformats.org/officeDocument/2006/relationships/hyperlink" Target="http://www.monitor.co.ug/News/National/Bad-roads-paralyse-trade-in-Karamoja/-/688334/2678566/-/gbejpfz/-/index.html" TargetMode="External" /><Relationship Id="rId4" Type="http://schemas.openxmlformats.org/officeDocument/2006/relationships/hyperlink" Target="http://www.monitor.co.ug/News/National/Heavy-rains-ravage-Karamoja--displace-500/-/688334/2441316/-/n5u56f/-/index.html"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tabSelected="1" workbookViewId="0" topLeftCell="A1">
      <selection activeCell="A4" sqref="A4"/>
    </sheetView>
  </sheetViews>
  <sheetFormatPr defaultColWidth="9.140625" defaultRowHeight="15"/>
  <cols>
    <col min="1" max="1" width="11.8515625" style="1" customWidth="1"/>
    <col min="2" max="2" width="19.00390625" style="10" customWidth="1"/>
    <col min="3" max="3" width="21.7109375" style="10" customWidth="1"/>
    <col min="4" max="4" width="49.140625" style="1" customWidth="1"/>
    <col min="5" max="5" width="96.140625" style="1" customWidth="1"/>
    <col min="6" max="16384" width="9.140625" style="1" customWidth="1"/>
  </cols>
  <sheetData>
    <row r="1" spans="1:5" ht="31.75">
      <c r="A1" s="6" t="s">
        <v>0</v>
      </c>
      <c r="B1" s="9" t="s">
        <v>37</v>
      </c>
      <c r="C1" s="9" t="s">
        <v>43</v>
      </c>
      <c r="D1" s="6" t="s">
        <v>38</v>
      </c>
      <c r="E1" s="6" t="s">
        <v>1</v>
      </c>
    </row>
    <row r="3" ht="15">
      <c r="A3" s="2" t="s">
        <v>2</v>
      </c>
    </row>
    <row r="4" spans="1:5" ht="29.15">
      <c r="A4" s="17" t="s">
        <v>64</v>
      </c>
      <c r="B4" s="18">
        <v>40299</v>
      </c>
      <c r="C4" s="19" t="s">
        <v>3</v>
      </c>
      <c r="D4" s="15" t="s">
        <v>62</v>
      </c>
      <c r="E4" s="17" t="str">
        <f>HYPERLINK("http://www.newvision.co.ug/news/618592-heavy-rains-flood-three-bridges-in-lango-region.html")</f>
        <v>http://www.newvision.co.ug/news/618592-heavy-rains-flood-three-bridges-in-lango-region.html</v>
      </c>
    </row>
    <row r="5" spans="1:5" ht="43.75">
      <c r="A5" s="17" t="s">
        <v>3</v>
      </c>
      <c r="B5" s="20">
        <v>40779</v>
      </c>
      <c r="C5" s="19" t="s">
        <v>78</v>
      </c>
      <c r="D5" s="15" t="s">
        <v>90</v>
      </c>
      <c r="E5" s="17" t="str">
        <f>HYPERLINK("http://www.monitor.co.ug/News/National/-/688334/1224250/-/bjvjtxz/-/index.html")</f>
        <v>http://www.monitor.co.ug/News/National/-/688334/1224250/-/bjvjtxz/-/index.html</v>
      </c>
    </row>
    <row r="6" spans="1:5" ht="15">
      <c r="A6" s="17" t="s">
        <v>3</v>
      </c>
      <c r="B6" s="18">
        <v>40756</v>
      </c>
      <c r="C6" s="19" t="s">
        <v>3</v>
      </c>
      <c r="D6" s="15" t="s">
        <v>63</v>
      </c>
      <c r="E6" s="17" t="str">
        <f>HYPERLINK("http://www.monitor.co.ug/News/National/-/688334/1219030/-/bkenr3z/-/index.html")</f>
        <v>http://www.monitor.co.ug/News/National/-/688334/1219030/-/bkenr3z/-/index.html</v>
      </c>
    </row>
    <row r="7" spans="1:5" ht="43.75">
      <c r="A7" s="17" t="s">
        <v>3</v>
      </c>
      <c r="B7" s="20">
        <v>41165</v>
      </c>
      <c r="C7" s="21" t="s">
        <v>78</v>
      </c>
      <c r="D7" s="15" t="s">
        <v>91</v>
      </c>
      <c r="E7" s="17" t="s">
        <v>86</v>
      </c>
    </row>
    <row r="8" spans="1:5" ht="29.15">
      <c r="A8" s="22" t="s">
        <v>3</v>
      </c>
      <c r="B8" s="20">
        <v>41490</v>
      </c>
      <c r="C8" s="21" t="s">
        <v>78</v>
      </c>
      <c r="D8" s="15" t="s">
        <v>92</v>
      </c>
      <c r="E8" s="17" t="s">
        <v>87</v>
      </c>
    </row>
    <row r="9" spans="1:5" ht="29.15">
      <c r="A9" s="22" t="s">
        <v>3</v>
      </c>
      <c r="B9" s="20">
        <v>41883</v>
      </c>
      <c r="C9" s="19" t="s">
        <v>78</v>
      </c>
      <c r="D9" s="15" t="s">
        <v>94</v>
      </c>
      <c r="E9" s="17" t="s">
        <v>89</v>
      </c>
    </row>
    <row r="10" spans="1:5" ht="15">
      <c r="A10" s="17" t="s">
        <v>3</v>
      </c>
      <c r="B10" s="20">
        <v>42102</v>
      </c>
      <c r="C10" s="21" t="s">
        <v>78</v>
      </c>
      <c r="D10" s="15" t="s">
        <v>93</v>
      </c>
      <c r="E10" s="17" t="str">
        <f>HYPERLINK("http://www.monitor.co.ug/News/National/Bad-roads-paralyse-trade-in-Karamoja/-/688334/2678566/-/gbejpfz/-/index.html")</f>
        <v>http://www.monitor.co.ug/News/National/Bad-roads-paralyse-trade-in-Karamoja/-/688334/2678566/-/gbejpfz/-/index.html</v>
      </c>
    </row>
    <row r="11" spans="1:5" ht="29.15">
      <c r="A11" s="22" t="s">
        <v>3</v>
      </c>
      <c r="B11" s="20">
        <v>42102</v>
      </c>
      <c r="C11" s="19" t="s">
        <v>78</v>
      </c>
      <c r="D11" s="15" t="s">
        <v>85</v>
      </c>
      <c r="E11" s="17" t="s">
        <v>88</v>
      </c>
    </row>
    <row r="12" spans="1:5" ht="15">
      <c r="A12" s="17"/>
      <c r="B12" s="19"/>
      <c r="C12" s="19"/>
      <c r="D12" s="15"/>
      <c r="E12" s="17"/>
    </row>
    <row r="13" spans="1:5" ht="15">
      <c r="A13" s="23" t="s">
        <v>4</v>
      </c>
      <c r="B13" s="19"/>
      <c r="C13" s="19"/>
      <c r="D13" s="15"/>
      <c r="E13" s="17"/>
    </row>
    <row r="14" spans="1:5" ht="29.15">
      <c r="A14" s="17" t="s">
        <v>3</v>
      </c>
      <c r="B14" s="19" t="s">
        <v>5</v>
      </c>
      <c r="C14" s="19" t="s">
        <v>3</v>
      </c>
      <c r="D14" s="15" t="s">
        <v>6</v>
      </c>
      <c r="E14" s="17" t="str">
        <f>HYPERLINK("http://www.monitor.co.ug/News/Education/-/688336/712708/-/10dps5l/-/index.html")</f>
        <v>http://www.monitor.co.ug/News/Education/-/688336/712708/-/10dps5l/-/index.html</v>
      </c>
    </row>
  </sheetData>
  <hyperlinks>
    <hyperlink ref="E7" r:id="rId1" display="http://www.monitor.co.ug/News/National/Floods-cut-off-Karamoja-region/-/688334/1505614/-/ve0fb2/-/index.html"/>
    <hyperlink ref="E8" r:id="rId2" display="http://www.monitor.co.ug/News/National/Karamoja-roads-impassable-as-bus-operators-threaten-to-quit/-/688334/1936298/-/dhfce4/-/index.html"/>
    <hyperlink ref="E11" r:id="rId3" display="http://www.monitor.co.ug/News/National/Bad-roads-paralyse-trade-in-Karamoja/-/688334/2678566/-/gbejpfz/-/index.html"/>
    <hyperlink ref="E9" r:id="rId4" display="http://www.monitor.co.ug/News/National/Heavy-rains-ravage-Karamoja--displace-500/-/688334/2441316/-/n5u56f/-/index.html"/>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workbookViewId="0" topLeftCell="A1">
      <selection activeCell="D24" sqref="D24"/>
    </sheetView>
  </sheetViews>
  <sheetFormatPr defaultColWidth="9.140625" defaultRowHeight="15"/>
  <cols>
    <col min="1" max="1" width="11.8515625" style="1" customWidth="1"/>
    <col min="2" max="2" width="24.57421875" style="10" customWidth="1"/>
    <col min="3" max="3" width="21.7109375" style="10" customWidth="1"/>
    <col min="4" max="4" width="49.140625" style="1" customWidth="1"/>
    <col min="5" max="5" width="96.140625" style="1" customWidth="1"/>
    <col min="6" max="16384" width="9.140625" style="1" customWidth="1"/>
  </cols>
  <sheetData>
    <row r="1" spans="1:5" ht="31.75">
      <c r="A1" s="6" t="s">
        <v>0</v>
      </c>
      <c r="B1" s="9" t="s">
        <v>37</v>
      </c>
      <c r="C1" s="9" t="s">
        <v>122</v>
      </c>
      <c r="D1" s="6" t="s">
        <v>38</v>
      </c>
      <c r="E1" s="6" t="s">
        <v>1</v>
      </c>
    </row>
    <row r="3" ht="15">
      <c r="A3" s="2" t="s">
        <v>2</v>
      </c>
    </row>
    <row r="4" spans="1:5" ht="43.75">
      <c r="A4" s="1" t="s">
        <v>65</v>
      </c>
      <c r="B4" s="11">
        <v>39353</v>
      </c>
      <c r="C4" s="10" t="s">
        <v>109</v>
      </c>
      <c r="D4" s="4" t="s">
        <v>110</v>
      </c>
      <c r="E4" s="1" t="str">
        <f>HYPERLINK("http://www.monitor.co.ug/News/Education/-/688336/788086/-/10i5l1n/-/index.html")</f>
        <v>http://www.monitor.co.ug/News/Education/-/688336/788086/-/10i5l1n/-/index.html</v>
      </c>
    </row>
    <row r="5" spans="1:5" ht="29.15">
      <c r="A5" s="1" t="s">
        <v>65</v>
      </c>
      <c r="B5" s="11">
        <v>39353</v>
      </c>
      <c r="C5" s="10" t="s">
        <v>109</v>
      </c>
      <c r="D5" s="4" t="s">
        <v>111</v>
      </c>
      <c r="E5" s="1" t="str">
        <f>HYPERLINK("http://www.monitor.co.ug/News/National/-/688334/787608/-/w0ro85/-/index.html")</f>
        <v>http://www.monitor.co.ug/News/National/-/688334/787608/-/w0ro85/-/index.html</v>
      </c>
    </row>
    <row r="6" spans="1:5" ht="29.15">
      <c r="A6" s="1" t="s">
        <v>65</v>
      </c>
      <c r="B6" s="25">
        <v>39356</v>
      </c>
      <c r="D6" s="15" t="s">
        <v>121</v>
      </c>
      <c r="E6" s="1" t="s">
        <v>120</v>
      </c>
    </row>
    <row r="7" spans="1:5" ht="72.9">
      <c r="A7" s="1" t="s">
        <v>65</v>
      </c>
      <c r="B7" s="10" t="s">
        <v>106</v>
      </c>
      <c r="D7" s="15" t="s">
        <v>107</v>
      </c>
      <c r="E7" s="1" t="s">
        <v>105</v>
      </c>
    </row>
    <row r="8" spans="1:5" ht="58.3">
      <c r="A8" s="17" t="s">
        <v>65</v>
      </c>
      <c r="B8" s="18">
        <v>40848</v>
      </c>
      <c r="C8" s="19" t="s">
        <v>95</v>
      </c>
      <c r="D8" s="15" t="s">
        <v>101</v>
      </c>
      <c r="E8" s="17" t="s">
        <v>96</v>
      </c>
    </row>
    <row r="9" spans="1:5" ht="29.15">
      <c r="A9" s="17" t="s">
        <v>65</v>
      </c>
      <c r="B9" s="20">
        <v>41183</v>
      </c>
      <c r="C9" s="21" t="s">
        <v>27</v>
      </c>
      <c r="D9" s="15" t="s">
        <v>118</v>
      </c>
      <c r="E9" s="17" t="s">
        <v>117</v>
      </c>
    </row>
    <row r="10" spans="1:5" ht="15">
      <c r="A10" s="17"/>
      <c r="B10" s="19"/>
      <c r="C10" s="19"/>
      <c r="D10" s="15"/>
      <c r="E10" s="17"/>
    </row>
    <row r="11" spans="1:5" ht="15">
      <c r="A11" s="23" t="s">
        <v>4</v>
      </c>
      <c r="B11" s="19"/>
      <c r="C11" s="19"/>
      <c r="D11" s="15"/>
      <c r="E11" s="17"/>
    </row>
    <row r="12" spans="1:5" ht="29.15">
      <c r="A12" s="17" t="s">
        <v>65</v>
      </c>
      <c r="B12" s="19" t="s">
        <v>5</v>
      </c>
      <c r="C12" s="19"/>
      <c r="D12" s="15" t="s">
        <v>6</v>
      </c>
      <c r="E12" s="17" t="str">
        <f>HYPERLINK("http://www.monitor.co.ug/News/Education/-/688336/712708/-/10dps5l/-/index.html")</f>
        <v>http://www.monitor.co.ug/News/Education/-/688336/712708/-/10dps5l/-/index.html</v>
      </c>
    </row>
    <row r="13" spans="1:5" ht="29.15">
      <c r="A13" s="1" t="s">
        <v>65</v>
      </c>
      <c r="B13" s="3" t="s">
        <v>13</v>
      </c>
      <c r="D13" s="4" t="s">
        <v>108</v>
      </c>
      <c r="E13" s="1" t="str">
        <f>HYPERLINK("http://www.monitor.co.ug/artsculture/Reviews/-/691232/1272550/-/69jxyz/-/index.html")</f>
        <v>http://www.monitor.co.ug/artsculture/Reviews/-/691232/1272550/-/69jxyz/-/index.html</v>
      </c>
    </row>
    <row r="14" spans="1:4" ht="43.75">
      <c r="A14" s="1" t="s">
        <v>65</v>
      </c>
      <c r="B14" s="10" t="s">
        <v>104</v>
      </c>
      <c r="D14" s="4" t="s">
        <v>103</v>
      </c>
    </row>
    <row r="15" spans="1:5" ht="29.15">
      <c r="A15" s="17" t="s">
        <v>65</v>
      </c>
      <c r="B15" s="18">
        <v>40787</v>
      </c>
      <c r="C15" s="19"/>
      <c r="D15" s="15" t="s">
        <v>102</v>
      </c>
      <c r="E15" s="17" t="s">
        <v>97</v>
      </c>
    </row>
    <row r="16" spans="1:5" ht="43.75">
      <c r="A16" s="17" t="s">
        <v>65</v>
      </c>
      <c r="B16" s="20" t="s">
        <v>100</v>
      </c>
      <c r="C16" s="19"/>
      <c r="D16" s="15" t="s">
        <v>98</v>
      </c>
      <c r="E16" s="1" t="s">
        <v>99</v>
      </c>
    </row>
    <row r="17" spans="1:5" ht="29.15">
      <c r="A17" s="1" t="s">
        <v>65</v>
      </c>
      <c r="B17" s="10" t="s">
        <v>113</v>
      </c>
      <c r="D17" s="15" t="s">
        <v>115</v>
      </c>
      <c r="E17" s="1" t="s">
        <v>112</v>
      </c>
    </row>
    <row r="18" spans="1:5" ht="29.15">
      <c r="A18" s="1" t="s">
        <v>65</v>
      </c>
      <c r="B18" s="10" t="s">
        <v>113</v>
      </c>
      <c r="D18" s="15" t="s">
        <v>115</v>
      </c>
      <c r="E18" s="1" t="s">
        <v>119</v>
      </c>
    </row>
    <row r="19" spans="1:5" ht="43.75">
      <c r="A19" s="1" t="s">
        <v>65</v>
      </c>
      <c r="B19" s="24" t="s">
        <v>116</v>
      </c>
      <c r="D19" s="15" t="s">
        <v>114</v>
      </c>
      <c r="E19" s="1" t="str">
        <f>HYPERLINK("http://www.monitor.co.ug/News/National/34-000-affected-by-floods-as-Teso-leaders-speak-on-Awoja/-/688334/1626288/-/kkqp5pz/-/index.html")</f>
        <v>http://www.monitor.co.ug/News/National/34-000-affected-by-floods-as-Teso-leaders-speak-on-Awoja/-/688334/1626288/-/kkqp5pz/-/index.html</v>
      </c>
    </row>
    <row r="24" ht="15">
      <c r="D24" s="4"/>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topLeftCell="A1">
      <selection activeCell="A12" sqref="A12:E12"/>
    </sheetView>
  </sheetViews>
  <sheetFormatPr defaultColWidth="9.140625" defaultRowHeight="15"/>
  <cols>
    <col min="1" max="1" width="11.8515625" style="1" customWidth="1"/>
    <col min="2" max="2" width="19.57421875" style="3" customWidth="1"/>
    <col min="3" max="3" width="31.8515625" style="10" customWidth="1"/>
    <col min="4" max="4" width="48.8515625" style="1" customWidth="1"/>
    <col min="5" max="5" width="94.28125" style="1" customWidth="1"/>
    <col min="6" max="16384" width="9.140625" style="1" customWidth="1"/>
  </cols>
  <sheetData>
    <row r="1" spans="1:5" ht="15.9">
      <c r="A1" s="6" t="s">
        <v>0</v>
      </c>
      <c r="B1" s="9" t="s">
        <v>37</v>
      </c>
      <c r="C1" s="9" t="s">
        <v>43</v>
      </c>
      <c r="D1" s="6" t="s">
        <v>38</v>
      </c>
      <c r="E1" s="7" t="s">
        <v>1</v>
      </c>
    </row>
    <row r="2" ht="15">
      <c r="D2" s="1" t="s">
        <v>27</v>
      </c>
    </row>
    <row r="3" ht="15">
      <c r="A3" s="2" t="s">
        <v>2</v>
      </c>
    </row>
    <row r="4" spans="1:5" ht="29.15">
      <c r="A4" s="1" t="s">
        <v>9</v>
      </c>
      <c r="B4" s="11">
        <v>39353</v>
      </c>
      <c r="C4" s="10" t="s">
        <v>9</v>
      </c>
      <c r="D4" s="4" t="s">
        <v>45</v>
      </c>
      <c r="E4" s="1" t="str">
        <f>HYPERLINK("http://www.monitor.co.ug/News/Education/-/688336/788086/-/10i5l1n/-/index.html")</f>
        <v>http://www.monitor.co.ug/News/Education/-/688336/788086/-/10i5l1n/-/index.html</v>
      </c>
    </row>
    <row r="5" spans="1:5" ht="15">
      <c r="A5" s="1" t="s">
        <v>9</v>
      </c>
      <c r="B5" s="11">
        <v>39353</v>
      </c>
      <c r="C5" s="10" t="s">
        <v>9</v>
      </c>
      <c r="D5" s="4" t="s">
        <v>46</v>
      </c>
      <c r="E5" s="1" t="str">
        <f>HYPERLINK("http://www.monitor.co.ug/News/Education/-/688336/788676/-/10i5ppi/-/index.html")</f>
        <v>http://www.monitor.co.ug/News/Education/-/688336/788676/-/10i5ppi/-/index.html</v>
      </c>
    </row>
    <row r="6" spans="1:5" ht="29.15">
      <c r="A6" s="1" t="s">
        <v>9</v>
      </c>
      <c r="B6" s="11">
        <v>39353</v>
      </c>
      <c r="C6" s="10" t="s">
        <v>9</v>
      </c>
      <c r="D6" s="4" t="s">
        <v>47</v>
      </c>
      <c r="E6" s="1" t="str">
        <f>HYPERLINK("http://www.monitor.co.ug/News/National/-/688334/787608/-/w0ro85/-/index.html")</f>
        <v>http://www.monitor.co.ug/News/National/-/688334/787608/-/w0ro85/-/index.html</v>
      </c>
    </row>
    <row r="7" spans="1:5" ht="29.15">
      <c r="A7" s="1" t="s">
        <v>9</v>
      </c>
      <c r="B7" s="11">
        <v>39354</v>
      </c>
      <c r="C7" s="10" t="s">
        <v>9</v>
      </c>
      <c r="D7" s="4" t="s">
        <v>48</v>
      </c>
      <c r="E7" s="1" t="str">
        <f>HYPERLINK("http://www.monitor.co.ug/News/National/-/688334/749294/-/vxctd9/-/index.html")</f>
        <v>http://www.monitor.co.ug/News/National/-/688334/749294/-/vxctd9/-/index.html</v>
      </c>
    </row>
    <row r="8" spans="1:5" ht="43.75">
      <c r="A8" s="1" t="s">
        <v>9</v>
      </c>
      <c r="B8" s="11">
        <v>40374</v>
      </c>
      <c r="C8" s="10" t="s">
        <v>28</v>
      </c>
      <c r="D8" s="4" t="s">
        <v>49</v>
      </c>
      <c r="E8" s="1" t="str">
        <f>HYPERLINK("http://www.newvision.co.ug/news/615104-katakwi-district-gets-food-boost.html")</f>
        <v>http://www.newvision.co.ug/news/615104-katakwi-district-gets-food-boost.html</v>
      </c>
    </row>
    <row r="9" spans="1:5" ht="43.75">
      <c r="A9" s="1" t="s">
        <v>9</v>
      </c>
      <c r="B9" s="11">
        <v>40438</v>
      </c>
      <c r="C9" s="10" t="s">
        <v>29</v>
      </c>
      <c r="D9" s="4" t="s">
        <v>50</v>
      </c>
      <c r="E9" s="1" t="str">
        <f>HYPERLINK("http://www.monitor.co.ug/News/National/-/688334/1012362/-/cnox1oz/-/index.html")</f>
        <v>http://www.monitor.co.ug/News/National/-/688334/1012362/-/cnox1oz/-/index.html</v>
      </c>
    </row>
    <row r="10" spans="1:5" ht="29.15">
      <c r="A10" s="1" t="s">
        <v>9</v>
      </c>
      <c r="B10" s="11">
        <v>40446</v>
      </c>
      <c r="C10" s="10" t="s">
        <v>9</v>
      </c>
      <c r="D10" s="4" t="s">
        <v>51</v>
      </c>
      <c r="E10" s="1" t="str">
        <f>HYPERLINK("http://www.newvision.co.ug/news/610354-floods-destroy-crops-in-10-districts.html")</f>
        <v>http://www.newvision.co.ug/news/610354-floods-destroy-crops-in-10-districts.html</v>
      </c>
    </row>
    <row r="11" spans="1:5" ht="43.75">
      <c r="A11" s="1" t="s">
        <v>9</v>
      </c>
      <c r="B11" s="11">
        <v>40447</v>
      </c>
      <c r="C11" s="10" t="s">
        <v>30</v>
      </c>
      <c r="D11" s="4" t="s">
        <v>52</v>
      </c>
      <c r="E11" s="1" t="str">
        <f>HYPERLINK("http://www.newvision.co.ug/news/610345-katakwi-floods-destroy-property-worth-sh10b.html")</f>
        <v>http://www.newvision.co.ug/news/610345-katakwi-floods-destroy-property-worth-sh10b.html</v>
      </c>
    </row>
    <row r="12" spans="1:5" ht="29.15">
      <c r="A12" s="1" t="s">
        <v>9</v>
      </c>
      <c r="B12" s="11">
        <v>40778</v>
      </c>
      <c r="C12" s="10" t="s">
        <v>31</v>
      </c>
      <c r="D12" s="4" t="s">
        <v>44</v>
      </c>
      <c r="E12" s="1" t="str">
        <f>HYPERLINK("http://www.monitor.co.ug/News/National/-/688334/1223834/-/bjw4i1z/-/index.html")</f>
        <v>http://www.monitor.co.ug/News/National/-/688334/1223834/-/bjw4i1z/-/index.html</v>
      </c>
    </row>
    <row r="13" spans="1:5" ht="15">
      <c r="A13" s="1" t="s">
        <v>9</v>
      </c>
      <c r="B13" s="11">
        <v>40765</v>
      </c>
      <c r="C13" s="10" t="s">
        <v>9</v>
      </c>
      <c r="D13" s="4" t="s">
        <v>53</v>
      </c>
      <c r="E13" s="1" t="str">
        <f>HYPERLINK("http://www.newvision.co.ug/news/18285-tullow-provides-relief-support-to-bulambuli-landslide-victims-worth-sh130m.html")</f>
        <v>http://www.newvision.co.ug/news/18285-tullow-provides-relief-support-to-bulambuli-landslide-victims-worth-sh130m.html</v>
      </c>
    </row>
    <row r="14" spans="1:5" ht="43.75">
      <c r="A14" s="1" t="s">
        <v>9</v>
      </c>
      <c r="B14" s="11">
        <v>40858</v>
      </c>
      <c r="C14" s="10" t="s">
        <v>32</v>
      </c>
      <c r="D14" s="4" t="s">
        <v>54</v>
      </c>
      <c r="E14" s="1" t="str">
        <f>HYPERLINK("http://www.newvision.co.ug/news/29952-continuous-floods-hit-teso.html")</f>
        <v>http://www.newvision.co.ug/news/29952-continuous-floods-hit-teso.html</v>
      </c>
    </row>
    <row r="15" spans="1:5" ht="15">
      <c r="A15" s="1" t="s">
        <v>9</v>
      </c>
      <c r="B15" s="11">
        <v>41204</v>
      </c>
      <c r="C15" s="10" t="s">
        <v>33</v>
      </c>
      <c r="D15" s="4" t="s">
        <v>55</v>
      </c>
      <c r="E15" s="1" t="str">
        <f>HYPERLINK("http://www.newvision.co.ug/news/636684-floods-disrupt-uce-exams-in-katakwi.html")</f>
        <v>http://www.newvision.co.ug/news/636684-floods-disrupt-uce-exams-in-katakwi.html</v>
      </c>
    </row>
    <row r="16" spans="1:5" ht="29.15">
      <c r="A16" s="1" t="s">
        <v>9</v>
      </c>
      <c r="B16" s="11">
        <v>41219</v>
      </c>
      <c r="C16" s="10" t="s">
        <v>34</v>
      </c>
      <c r="D16" s="4" t="s">
        <v>56</v>
      </c>
      <c r="E16" s="1" t="str">
        <f>HYPERLINK("http://www.monitor.co.ug/News/National/Lightning--tear-gas--rains-disrupt-PLE-37-year-old-man-turns-up/-/688334/1612514/-/lw51go/-/index.html")</f>
        <v>http://www.monitor.co.ug/News/National/Lightning--tear-gas--rains-disrupt-PLE-37-year-old-man-turns-up/-/688334/1612514/-/lw51go/-/index.html</v>
      </c>
    </row>
    <row r="17" spans="1:5" ht="43.75">
      <c r="A17" s="1" t="s">
        <v>9</v>
      </c>
      <c r="B17" s="11">
        <v>41227</v>
      </c>
      <c r="C17" s="10" t="s">
        <v>35</v>
      </c>
      <c r="D17" s="4" t="s">
        <v>57</v>
      </c>
      <c r="E17" s="1" t="str">
        <f>HYPERLINK("http://www.newvision.co.ug/news/637288-floods-ravage-districts.html")</f>
        <v>http://www.newvision.co.ug/news/637288-floods-ravage-districts.html</v>
      </c>
    </row>
    <row r="18" spans="1:5" ht="29.15">
      <c r="A18" s="1" t="s">
        <v>9</v>
      </c>
      <c r="B18" s="11">
        <v>41233</v>
      </c>
      <c r="C18" s="10" t="s">
        <v>9</v>
      </c>
      <c r="D18" s="4" t="s">
        <v>58</v>
      </c>
      <c r="E18" s="1" t="str">
        <f>HYPERLINK("http://www.newvision.co.ug/news/637448-floods-affect-over-34-0000-countrywide.html")</f>
        <v>http://www.newvision.co.ug/news/637448-floods-affect-over-34-0000-countrywide.html</v>
      </c>
    </row>
    <row r="19" spans="1:5" ht="29.15">
      <c r="A19" s="1" t="s">
        <v>9</v>
      </c>
      <c r="B19" s="11">
        <v>41234</v>
      </c>
      <c r="C19" s="10" t="s">
        <v>9</v>
      </c>
      <c r="D19" s="4" t="s">
        <v>58</v>
      </c>
      <c r="E19" s="1" t="str">
        <f>HYPERLINK("http://www.newvision.co.ug/news/637477-floods-ravage-8-900-homes.html")</f>
        <v>http://www.newvision.co.ug/news/637477-floods-ravage-8-900-homes.html</v>
      </c>
    </row>
    <row r="20" spans="1:5" ht="15">
      <c r="A20" s="1" t="s">
        <v>9</v>
      </c>
      <c r="B20" s="11">
        <v>41235</v>
      </c>
      <c r="C20" s="10" t="s">
        <v>9</v>
      </c>
      <c r="D20" s="4" t="s">
        <v>59</v>
      </c>
      <c r="E20" s="1" t="str">
        <f>HYPERLINK("http://www.monitor.co.ug/News/National/34-000-affected-by-floods-as-Teso-leaders-speak-on-Awoja/-/688334/1626288/-/kkqp5pz/-/index.html")</f>
        <v>http://www.monitor.co.ug/News/National/34-000-affected-by-floods-as-Teso-leaders-speak-on-Awoja/-/688334/1626288/-/kkqp5pz/-/index.html</v>
      </c>
    </row>
    <row r="21" spans="1:5" ht="15">
      <c r="A21" s="1" t="s">
        <v>9</v>
      </c>
      <c r="B21" s="11">
        <v>41947</v>
      </c>
      <c r="C21" s="10" t="s">
        <v>33</v>
      </c>
      <c r="D21" s="4" t="s">
        <v>60</v>
      </c>
      <c r="E21" s="1" t="str">
        <f>HYPERLINK("http://www.monitor.co.ug/News/National/Heavy-rains--fewer-papers--empty-stomachs-/-/688334/2509458/-/ek8i0vz/-/index.html")</f>
        <v>http://www.monitor.co.ug/News/National/Heavy-rains--fewer-papers--empty-stomachs-/-/688334/2509458/-/ek8i0vz/-/index.html</v>
      </c>
    </row>
    <row r="22" spans="1:5" ht="15">
      <c r="A22" s="1" t="s">
        <v>9</v>
      </c>
      <c r="B22" s="11">
        <v>42102</v>
      </c>
      <c r="C22" s="10" t="s">
        <v>9</v>
      </c>
      <c r="D22" s="4" t="s">
        <v>61</v>
      </c>
      <c r="E22" s="1" t="str">
        <f>HYPERLINK("http://www.monitor.co.ug/News/National/Bad-roads-paralyse-trade-in-Karamoja/-/688334/2678566/-/gbejpfz/-/index.html")</f>
        <v>http://www.monitor.co.ug/News/National/Bad-roads-paralyse-trade-in-Karamoja/-/688334/2678566/-/gbejpfz/-/index.html</v>
      </c>
    </row>
    <row r="23" ht="15">
      <c r="D23" s="4"/>
    </row>
    <row r="24" spans="1:4" ht="15">
      <c r="A24" s="2" t="s">
        <v>4</v>
      </c>
      <c r="D24" s="4"/>
    </row>
    <row r="25" spans="1:5" ht="29.15">
      <c r="A25" s="1" t="s">
        <v>9</v>
      </c>
      <c r="B25" s="3" t="s">
        <v>5</v>
      </c>
      <c r="C25" s="10" t="s">
        <v>9</v>
      </c>
      <c r="D25" s="4" t="s">
        <v>16</v>
      </c>
      <c r="E25" s="1" t="str">
        <f>HYPERLINK("http://www.newvision.co.ug/news/482360-cheptui-awoja-bridges-closed.html")</f>
        <v>http://www.newvision.co.ug/news/482360-cheptui-awoja-bridges-closed.html</v>
      </c>
    </row>
    <row r="26" spans="1:5" ht="29.15">
      <c r="A26" s="1" t="s">
        <v>9</v>
      </c>
      <c r="B26" s="3" t="s">
        <v>5</v>
      </c>
      <c r="C26" s="10" t="s">
        <v>28</v>
      </c>
      <c r="D26" s="4" t="s">
        <v>15</v>
      </c>
      <c r="E26" s="1" t="str">
        <f>HYPERLINK("http://www.monitor.co.ug/News/National/-/688334/1223540/-/bjw6tmz/-/index.html")</f>
        <v>http://www.monitor.co.ug/News/National/-/688334/1223540/-/bjw6tmz/-/index.html</v>
      </c>
    </row>
    <row r="27" spans="1:5" ht="15">
      <c r="A27" s="1" t="s">
        <v>9</v>
      </c>
      <c r="B27" s="3" t="s">
        <v>5</v>
      </c>
      <c r="C27" s="10" t="s">
        <v>9</v>
      </c>
      <c r="D27" s="4" t="s">
        <v>14</v>
      </c>
      <c r="E27" s="1" t="str">
        <f>HYPERLINK("http://www.monitor.co.ug/News/National/-/688334/927368/-/x08u4o/-/index.html")</f>
        <v>http://www.monitor.co.ug/News/National/-/688334/927368/-/x08u4o/-/index.html</v>
      </c>
    </row>
    <row r="28" spans="1:5" ht="29.15">
      <c r="A28" s="1" t="s">
        <v>9</v>
      </c>
      <c r="B28" s="3" t="s">
        <v>5</v>
      </c>
      <c r="C28" s="10" t="s">
        <v>9</v>
      </c>
      <c r="D28" s="4" t="s">
        <v>6</v>
      </c>
      <c r="E28" s="1" t="str">
        <f>HYPERLINK("http://www.monitor.co.ug/News/Education/-/688336/712708/-/10dps5l/-/index.html")</f>
        <v>http://www.monitor.co.ug/News/Education/-/688336/712708/-/10dps5l/-/index.html</v>
      </c>
    </row>
    <row r="29" spans="1:5" ht="29.15">
      <c r="A29" s="1" t="s">
        <v>9</v>
      </c>
      <c r="B29" s="3" t="s">
        <v>13</v>
      </c>
      <c r="C29" s="10" t="s">
        <v>9</v>
      </c>
      <c r="D29" s="4" t="s">
        <v>12</v>
      </c>
      <c r="E29" s="1" t="str">
        <f>HYPERLINK("http://www.monitor.co.ug/artsculture/Reviews/-/691232/1272550/-/69jxyz/-/index.html")</f>
        <v>http://www.monitor.co.ug/artsculture/Reviews/-/691232/1272550/-/69jxyz/-/index.html</v>
      </c>
    </row>
    <row r="30" spans="1:5" ht="15">
      <c r="A30" s="1" t="s">
        <v>9</v>
      </c>
      <c r="B30" s="3" t="s">
        <v>8</v>
      </c>
      <c r="C30" s="10" t="s">
        <v>9</v>
      </c>
      <c r="D30" s="4" t="s">
        <v>11</v>
      </c>
      <c r="E30" s="1" t="str">
        <f>HYPERLINK("http://www.monitor.co.ug/OpEd/Commentary/-/689364/712672/-/b5g0fgz/-/index.html")</f>
        <v>http://www.monitor.co.ug/OpEd/Commentary/-/689364/712672/-/b5g0fgz/-/index.html</v>
      </c>
    </row>
    <row r="31" spans="1:5" ht="15">
      <c r="A31" s="1" t="s">
        <v>9</v>
      </c>
      <c r="B31" s="3" t="s">
        <v>8</v>
      </c>
      <c r="C31" s="10" t="s">
        <v>9</v>
      </c>
      <c r="D31" s="4" t="s">
        <v>10</v>
      </c>
      <c r="E31" s="1" t="str">
        <f>HYPERLINK("http://www.monitor.co.ug/Magazines/Health---Living/-/689846/1055196/-/m3wiofz/-/index.html")</f>
        <v>http://www.monitor.co.ug/Magazines/Health---Living/-/689846/1055196/-/m3wiofz/-/index.html</v>
      </c>
    </row>
    <row r="32" spans="1:5" ht="15">
      <c r="A32" s="1" t="s">
        <v>9</v>
      </c>
      <c r="B32" s="3" t="s">
        <v>8</v>
      </c>
      <c r="C32" s="10" t="s">
        <v>36</v>
      </c>
      <c r="D32" s="4" t="s">
        <v>7</v>
      </c>
      <c r="E32" s="1" t="str">
        <f>HYPERLINK("http://www.monitor.co.ug/News/National/-/688334/1010284/-/cnqcenz/-/index.html")</f>
        <v>http://www.monitor.co.ug/News/National/-/688334/1010284/-/cnqcenz/-/index.html</v>
      </c>
    </row>
  </sheetData>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workbookViewId="0" topLeftCell="A1">
      <selection activeCell="A9" sqref="A9:XFD9"/>
    </sheetView>
  </sheetViews>
  <sheetFormatPr defaultColWidth="9.140625" defaultRowHeight="15"/>
  <cols>
    <col min="1" max="1" width="12.00390625" style="1" customWidth="1"/>
    <col min="2" max="2" width="19.28125" style="3" customWidth="1"/>
    <col min="3" max="3" width="32.00390625" style="10" customWidth="1"/>
    <col min="4" max="4" width="50.00390625" style="4" customWidth="1"/>
    <col min="5" max="5" width="122.00390625" style="1" customWidth="1"/>
    <col min="6" max="16384" width="9.140625" style="1" customWidth="1"/>
  </cols>
  <sheetData>
    <row r="1" spans="1:5" ht="31.75">
      <c r="A1" s="6" t="s">
        <v>0</v>
      </c>
      <c r="B1" s="9" t="s">
        <v>37</v>
      </c>
      <c r="C1" s="9" t="s">
        <v>43</v>
      </c>
      <c r="D1" s="6" t="s">
        <v>38</v>
      </c>
      <c r="E1" s="7" t="s">
        <v>1</v>
      </c>
    </row>
    <row r="3" ht="15">
      <c r="A3" s="2" t="s">
        <v>2</v>
      </c>
    </row>
    <row r="4" spans="1:5" ht="29.15">
      <c r="A4" s="1" t="s">
        <v>17</v>
      </c>
      <c r="B4" s="11">
        <v>40322</v>
      </c>
      <c r="C4" s="10" t="s">
        <v>17</v>
      </c>
      <c r="D4" s="4" t="s">
        <v>62</v>
      </c>
      <c r="E4" s="1" t="str">
        <f>HYPERLINK("http://www.newvision.co.ug/news/618592-heavy-rains-flood-three-bridges-in-lango-region.html")</f>
        <v>http://www.newvision.co.ug/news/618592-heavy-rains-flood-three-bridges-in-lango-region.html</v>
      </c>
    </row>
    <row r="5" spans="1:5" ht="15">
      <c r="A5" s="1" t="s">
        <v>17</v>
      </c>
      <c r="B5" s="11">
        <v>40770</v>
      </c>
      <c r="C5" s="10" t="s">
        <v>17</v>
      </c>
      <c r="D5" s="4" t="s">
        <v>63</v>
      </c>
      <c r="E5" s="1" t="str">
        <f>HYPERLINK("http://www.monitor.co.ug/News/National/-/688334/1219030/-/bkenr3z/-/index.html")</f>
        <v>http://www.monitor.co.ug/News/National/-/688334/1219030/-/bkenr3z/-/index.html</v>
      </c>
    </row>
    <row r="6" spans="1:5" ht="43.75">
      <c r="A6" s="1" t="s">
        <v>17</v>
      </c>
      <c r="B6" s="11">
        <v>40779</v>
      </c>
      <c r="C6" s="10" t="s">
        <v>17</v>
      </c>
      <c r="D6" s="4" t="s">
        <v>66</v>
      </c>
      <c r="E6" s="1" t="str">
        <f>HYPERLINK("http://www.monitor.co.ug/News/National/-/688334/1224250/-/bjvjtxz/-/index.html")</f>
        <v>http://www.monitor.co.ug/News/National/-/688334/1224250/-/bjvjtxz/-/index.html</v>
      </c>
    </row>
    <row r="7" spans="1:5" ht="29.15">
      <c r="A7" s="1" t="s">
        <v>17</v>
      </c>
      <c r="B7" s="11">
        <v>40794</v>
      </c>
      <c r="C7" s="10" t="s">
        <v>17</v>
      </c>
      <c r="D7" s="4" t="s">
        <v>67</v>
      </c>
      <c r="E7" s="1" t="str">
        <f>HYPERLINK("http://www.monitor.co.ug/News/National/-/688334/1232278/-/bjbeiyz/-/index.html")</f>
        <v>http://www.monitor.co.ug/News/National/-/688334/1232278/-/bjbeiyz/-/index.html</v>
      </c>
    </row>
    <row r="8" spans="1:5" ht="29.15">
      <c r="A8" s="1" t="s">
        <v>65</v>
      </c>
      <c r="B8" s="11">
        <v>40853</v>
      </c>
      <c r="C8" s="10" t="s">
        <v>17</v>
      </c>
      <c r="D8" s="4" t="s">
        <v>68</v>
      </c>
      <c r="E8" s="1" t="str">
        <f>HYPERLINK("http://www.newvision.co.ug/news/18933-floods-hit-eastern-uganda.html")</f>
        <v>http://www.newvision.co.ug/news/18933-floods-hit-eastern-uganda.html</v>
      </c>
    </row>
    <row r="9" spans="1:5" ht="29.15">
      <c r="A9" s="1" t="s">
        <v>17</v>
      </c>
      <c r="B9" s="11">
        <v>41233</v>
      </c>
      <c r="C9" s="10" t="s">
        <v>17</v>
      </c>
      <c r="D9" s="4" t="s">
        <v>58</v>
      </c>
      <c r="E9" s="1" t="str">
        <f>HYPERLINK("http://www.newvision.co.ug/news/637448-floods-affect-over-34-0000-countrywide.html")</f>
        <v>http://www.newvision.co.ug/news/637448-floods-affect-over-34-0000-countrywide.html</v>
      </c>
    </row>
    <row r="10" spans="1:5" ht="29.15">
      <c r="A10" s="1" t="s">
        <v>17</v>
      </c>
      <c r="B10" s="11">
        <v>41234</v>
      </c>
      <c r="C10" s="10" t="s">
        <v>17</v>
      </c>
      <c r="D10" s="4" t="s">
        <v>58</v>
      </c>
      <c r="E10" s="1" t="str">
        <f>HYPERLINK("http://www.newvision.co.ug/news/637477-floods-ravage-8-900-homes.html")</f>
        <v>http://www.newvision.co.ug/news/637477-floods-ravage-8-900-homes.html</v>
      </c>
    </row>
    <row r="11" spans="1:5" ht="15">
      <c r="A11" s="1" t="s">
        <v>17</v>
      </c>
      <c r="B11" s="11">
        <v>41235</v>
      </c>
      <c r="C11" s="10" t="s">
        <v>17</v>
      </c>
      <c r="D11" s="4" t="s">
        <v>59</v>
      </c>
      <c r="E11" s="1" t="str">
        <f>HYPERLINK("http://www.monitor.co.ug/News/National/34-000-affected-by-floods-as-Teso-leaders-speak-on-Awoja/-/688334/1626288/-/kkqp5pz/-/index.html")</f>
        <v>http://www.monitor.co.ug/News/National/34-000-affected-by-floods-as-Teso-leaders-speak-on-Awoja/-/688334/1626288/-/kkqp5pz/-/index.html</v>
      </c>
    </row>
    <row r="12" ht="15">
      <c r="B12" s="11"/>
    </row>
    <row r="13" spans="1:2" ht="15">
      <c r="A13" s="2" t="s">
        <v>4</v>
      </c>
      <c r="B13" s="11"/>
    </row>
    <row r="14" spans="1:5" ht="15">
      <c r="A14" s="1" t="s">
        <v>17</v>
      </c>
      <c r="B14" s="11">
        <v>41900</v>
      </c>
      <c r="C14" s="10" t="s">
        <v>17</v>
      </c>
      <c r="D14" s="4" t="s">
        <v>18</v>
      </c>
      <c r="E14" s="1" t="str">
        <f>HYPERLINK("http://www.monitor.co.ug/News/National/Famine--more-disasters-feared-in-the-east/-/688334/2456380/-/3jpsw/-/index.html")</f>
        <v>http://www.monitor.co.ug/News/National/Famine--more-disasters-feared-in-the-east/-/688334/2456380/-/3jpsw/-/index.html</v>
      </c>
    </row>
    <row r="15" spans="1:5" ht="29.15">
      <c r="A15" s="1" t="s">
        <v>17</v>
      </c>
      <c r="B15" s="11" t="s">
        <v>5</v>
      </c>
      <c r="C15" s="10" t="s">
        <v>17</v>
      </c>
      <c r="D15" s="4" t="s">
        <v>6</v>
      </c>
      <c r="E15" s="1" t="str">
        <f>HYPERLINK("http://www.monitor.co.ug/News/Education/-/688336/712708/-/10dps5l/-/index.html")</f>
        <v>http://www.monitor.co.ug/News/Education/-/688336/712708/-/10dps5l/-/index.html</v>
      </c>
    </row>
    <row r="16" spans="1:5" ht="29.15">
      <c r="A16" s="1" t="s">
        <v>17</v>
      </c>
      <c r="B16" s="11" t="s">
        <v>8</v>
      </c>
      <c r="C16" s="10" t="s">
        <v>17</v>
      </c>
      <c r="D16" s="4" t="s">
        <v>70</v>
      </c>
      <c r="E16" s="1" t="str">
        <f>HYPERLINK("http://www.monitor.co.ug/News/National/-/688334/1248194/-/bikpgfz/-/index.html")</f>
        <v>http://www.monitor.co.ug/News/National/-/688334/1248194/-/bikpgfz/-/index.html</v>
      </c>
    </row>
    <row r="17" spans="1:5" ht="29.15">
      <c r="A17" s="1" t="s">
        <v>17</v>
      </c>
      <c r="B17" s="11">
        <v>40787</v>
      </c>
      <c r="C17" s="10" t="s">
        <v>17</v>
      </c>
      <c r="D17" s="4" t="s">
        <v>69</v>
      </c>
      <c r="E17" s="1" t="str">
        <f>HYPERLINK("http://www.monitor.co.ug/News/National/-/688334/1279648/-/bgpancz/-/index.html")</f>
        <v>http://www.monitor.co.ug/News/National/-/688334/1279648/-/bgpancz/-/index.html</v>
      </c>
    </row>
  </sheetData>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workbookViewId="0" topLeftCell="A1">
      <selection activeCell="E4" sqref="E4"/>
    </sheetView>
  </sheetViews>
  <sheetFormatPr defaultColWidth="18.8515625" defaultRowHeight="15"/>
  <cols>
    <col min="1" max="1" width="12.140625" style="12" customWidth="1"/>
    <col min="2" max="2" width="22.00390625" style="3" customWidth="1"/>
    <col min="3" max="3" width="31.8515625" style="3" customWidth="1"/>
    <col min="4" max="4" width="50.421875" style="4" customWidth="1"/>
    <col min="5" max="5" width="112.7109375" style="1" customWidth="1"/>
    <col min="6" max="16384" width="18.8515625" style="1" customWidth="1"/>
  </cols>
  <sheetData>
    <row r="1" spans="1:6" ht="15.9">
      <c r="A1" s="13" t="s">
        <v>0</v>
      </c>
      <c r="B1" s="9" t="s">
        <v>37</v>
      </c>
      <c r="C1" s="9" t="s">
        <v>43</v>
      </c>
      <c r="D1" s="8" t="s">
        <v>38</v>
      </c>
      <c r="E1" s="7" t="s">
        <v>1</v>
      </c>
      <c r="F1" s="7"/>
    </row>
    <row r="3" ht="15">
      <c r="A3" s="14" t="s">
        <v>2</v>
      </c>
    </row>
    <row r="4" spans="1:5" ht="29.15">
      <c r="A4" s="12" t="s">
        <v>20</v>
      </c>
      <c r="B4" s="11">
        <v>39353</v>
      </c>
      <c r="C4" s="5" t="s">
        <v>20</v>
      </c>
      <c r="D4" s="15" t="s">
        <v>47</v>
      </c>
      <c r="E4" s="1" t="str">
        <f>HYPERLINK("http://www.monitor.co.ug/News/National/-/688334/787608/-/w0ro85/-/index.html")</f>
        <v>http://www.monitor.co.ug/News/National/-/688334/787608/-/w0ro85/-/index.html</v>
      </c>
    </row>
    <row r="5" spans="1:5" ht="29.15">
      <c r="A5" s="12" t="s">
        <v>20</v>
      </c>
      <c r="B5" s="11">
        <v>39353</v>
      </c>
      <c r="C5" s="5" t="s">
        <v>20</v>
      </c>
      <c r="D5" s="15" t="s">
        <v>45</v>
      </c>
      <c r="E5" s="1" t="str">
        <f>HYPERLINK("http://www.monitor.co.ug/News/Education/-/688336/788086/-/10i5l1n/-/index.html")</f>
        <v>http://www.monitor.co.ug/News/Education/-/688336/788086/-/10i5l1n/-/index.html</v>
      </c>
    </row>
    <row r="6" spans="1:5" ht="29.15">
      <c r="A6" s="12" t="s">
        <v>20</v>
      </c>
      <c r="B6" s="11">
        <v>39695</v>
      </c>
      <c r="C6" s="5" t="s">
        <v>20</v>
      </c>
      <c r="D6" s="15" t="s">
        <v>48</v>
      </c>
      <c r="E6" s="1" t="str">
        <f>HYPERLINK("http://www.monitor.co.ug/News/National/-/688334/749294/-/vxctd9/-/index.html")</f>
        <v>http://www.monitor.co.ug/News/National/-/688334/749294/-/vxctd9/-/index.html</v>
      </c>
    </row>
    <row r="7" spans="1:5" s="3" customFormat="1" ht="29.15">
      <c r="A7" s="12" t="s">
        <v>20</v>
      </c>
      <c r="B7" s="11">
        <v>40478</v>
      </c>
      <c r="C7" s="3" t="s">
        <v>40</v>
      </c>
      <c r="D7" s="16" t="s">
        <v>71</v>
      </c>
      <c r="E7" s="12" t="str">
        <f>HYPERLINK("http://www.newvision.co.ug/news/608218-floods-boost-fishing-in-kumi-soroti.html")</f>
        <v>http://www.newvision.co.ug/news/608218-floods-boost-fishing-in-kumi-soroti.html</v>
      </c>
    </row>
    <row r="8" spans="1:5" ht="15">
      <c r="A8" s="12" t="s">
        <v>20</v>
      </c>
      <c r="B8" s="11">
        <v>40770</v>
      </c>
      <c r="C8" s="10" t="s">
        <v>20</v>
      </c>
      <c r="D8" s="15" t="s">
        <v>63</v>
      </c>
      <c r="E8" s="1" t="str">
        <f>HYPERLINK("http://www.monitor.co.ug/News/National/-/688334/1219030/-/bkenr3z/-/index.html")</f>
        <v>http://www.monitor.co.ug/News/National/-/688334/1219030/-/bkenr3z/-/index.html</v>
      </c>
    </row>
    <row r="9" spans="1:5" ht="15">
      <c r="A9" s="12" t="s">
        <v>20</v>
      </c>
      <c r="B9" s="11">
        <v>40765</v>
      </c>
      <c r="C9" s="10" t="s">
        <v>20</v>
      </c>
      <c r="D9" s="15" t="s">
        <v>53</v>
      </c>
      <c r="E9" s="1" t="str">
        <f>HYPERLINK("http://www.newvision.co.ug/news/18285-tullow-provides-relief-support-to-bulambuli-landslide-victims-worth-sh130m.html")</f>
        <v>http://www.newvision.co.ug/news/18285-tullow-provides-relief-support-to-bulambuli-landslide-victims-worth-sh130m.html</v>
      </c>
    </row>
    <row r="10" spans="1:5" ht="29.15">
      <c r="A10" s="12" t="s">
        <v>20</v>
      </c>
      <c r="B10" s="11">
        <v>40853</v>
      </c>
      <c r="C10" s="10" t="s">
        <v>20</v>
      </c>
      <c r="D10" s="15" t="s">
        <v>68</v>
      </c>
      <c r="E10" s="1" t="str">
        <f>HYPERLINK("http://www.newvision.co.ug/news/18933-floods-hit-eastern-uganda.html")</f>
        <v>http://www.newvision.co.ug/news/18933-floods-hit-eastern-uganda.html</v>
      </c>
    </row>
    <row r="11" spans="1:5" ht="29.15">
      <c r="A11" s="12" t="s">
        <v>20</v>
      </c>
      <c r="B11" s="11">
        <v>40889</v>
      </c>
      <c r="C11" s="10" t="s">
        <v>20</v>
      </c>
      <c r="D11" s="15" t="s">
        <v>72</v>
      </c>
      <c r="E11" s="1" t="str">
        <f>HYPERLINK("http://www.monitor.co.ug/News/National/-/688334/1288014/-/bg4kupz/-/index.html")</f>
        <v>http://www.monitor.co.ug/News/National/-/688334/1288014/-/bg4kupz/-/index.html</v>
      </c>
    </row>
    <row r="12" spans="1:5" ht="29.15">
      <c r="A12" s="12" t="s">
        <v>73</v>
      </c>
      <c r="B12" s="11">
        <v>41072</v>
      </c>
      <c r="C12" s="10" t="s">
        <v>20</v>
      </c>
      <c r="D12" s="15" t="s">
        <v>74</v>
      </c>
      <c r="E12" s="1" t="str">
        <f>HYPERLINK("http://www.newvision.co.ug/news/631889-floods-ravage-sironko-bridges.html")</f>
        <v>http://www.newvision.co.ug/news/631889-floods-ravage-sironko-bridges.html</v>
      </c>
    </row>
    <row r="13" spans="1:5" ht="15">
      <c r="A13" s="12" t="s">
        <v>20</v>
      </c>
      <c r="B13" s="11">
        <v>41115</v>
      </c>
      <c r="C13" s="10" t="s">
        <v>20</v>
      </c>
      <c r="D13" s="15" t="s">
        <v>75</v>
      </c>
      <c r="E13" s="1" t="str">
        <f>HYPERLINK("http://www.newvision.co.ug/news/633376-delayed-tororo-mbale-soroti-road-to-cost-more-money.html")</f>
        <v>http://www.newvision.co.ug/news/633376-delayed-tororo-mbale-soroti-road-to-cost-more-money.html</v>
      </c>
    </row>
    <row r="14" spans="1:5" ht="15">
      <c r="A14" s="12" t="s">
        <v>20</v>
      </c>
      <c r="B14" s="11">
        <v>41155</v>
      </c>
      <c r="C14" s="10" t="s">
        <v>20</v>
      </c>
      <c r="D14" s="15" t="s">
        <v>76</v>
      </c>
      <c r="E14" s="1" t="str">
        <f>HYPERLINK("http://www.newvision.co.ug/news/634841-floods-soroti-mbale-road-closed.html")</f>
        <v>http://www.newvision.co.ug/news/634841-floods-soroti-mbale-road-closed.html</v>
      </c>
    </row>
    <row r="15" spans="1:5" ht="43.75">
      <c r="A15" s="12" t="s">
        <v>20</v>
      </c>
      <c r="B15" s="11">
        <v>41156</v>
      </c>
      <c r="C15" s="10" t="s">
        <v>20</v>
      </c>
      <c r="D15" s="15" t="s">
        <v>77</v>
      </c>
      <c r="E15" s="1" t="str">
        <f>HYPERLINK("http://www.monitor.co.ug/News/National/Floods-wash-away-Shs10b-road-repairs/-/688334/1495584/-/15h84s6z/-/index.html")</f>
        <v>http://www.monitor.co.ug/News/National/Floods-wash-away-Shs10b-road-repairs/-/688334/1495584/-/15h84s6z/-/index.html</v>
      </c>
    </row>
    <row r="16" spans="1:5" ht="29.15">
      <c r="A16" s="12" t="s">
        <v>78</v>
      </c>
      <c r="B16" s="11">
        <v>41165</v>
      </c>
      <c r="C16" s="10" t="s">
        <v>20</v>
      </c>
      <c r="D16" s="15" t="s">
        <v>79</v>
      </c>
      <c r="E16" s="1" t="str">
        <f>HYPERLINK("http://www.monitor.co.ug/News/National/Floods-cut-off-Karamoja-region/-/688334/1505614/-/ve0fb2/-/index.html")</f>
        <v>http://www.monitor.co.ug/News/National/Floods-cut-off-Karamoja-region/-/688334/1505614/-/ve0fb2/-/index.html</v>
      </c>
    </row>
    <row r="17" spans="1:5" ht="29.15">
      <c r="A17" s="12" t="s">
        <v>20</v>
      </c>
      <c r="B17" s="11">
        <v>41233</v>
      </c>
      <c r="C17" s="10" t="s">
        <v>20</v>
      </c>
      <c r="D17" s="15" t="s">
        <v>58</v>
      </c>
      <c r="E17" s="1" t="str">
        <f>HYPERLINK("http://www.newvision.co.ug/news/637448-floods-affect-over-34-0000-countrywide.html")</f>
        <v>http://www.newvision.co.ug/news/637448-floods-affect-over-34-0000-countrywide.html</v>
      </c>
    </row>
    <row r="18" spans="1:5" ht="29.15">
      <c r="A18" s="12" t="s">
        <v>20</v>
      </c>
      <c r="B18" s="11">
        <v>41234</v>
      </c>
      <c r="C18" s="10" t="s">
        <v>20</v>
      </c>
      <c r="D18" s="15" t="s">
        <v>58</v>
      </c>
      <c r="E18" s="1" t="str">
        <f>HYPERLINK("http://www.newvision.co.ug/news/637477-floods-ravage-8-900-homes.html")</f>
        <v>http://www.newvision.co.ug/news/637477-floods-ravage-8-900-homes.html</v>
      </c>
    </row>
    <row r="19" spans="1:5" ht="15">
      <c r="A19" s="12" t="s">
        <v>20</v>
      </c>
      <c r="B19" s="11">
        <v>41235</v>
      </c>
      <c r="C19" s="10" t="s">
        <v>20</v>
      </c>
      <c r="D19" s="15" t="s">
        <v>59</v>
      </c>
      <c r="E19" s="1" t="str">
        <f>HYPERLINK("http://www.monitor.co.ug/News/National/34-000-affected-by-floods-as-Teso-leaders-speak-on-Awoja/-/688334/1626288/-/kkqp5pz/-/index.html")</f>
        <v>http://www.monitor.co.ug/News/National/34-000-affected-by-floods-as-Teso-leaders-speak-on-Awoja/-/688334/1626288/-/kkqp5pz/-/index.html</v>
      </c>
    </row>
    <row r="20" spans="1:5" ht="29.15">
      <c r="A20" s="12" t="s">
        <v>78</v>
      </c>
      <c r="B20" s="11">
        <v>41490</v>
      </c>
      <c r="C20" s="10" t="s">
        <v>20</v>
      </c>
      <c r="D20" s="15" t="s">
        <v>81</v>
      </c>
      <c r="E20" s="1" t="str">
        <f>HYPERLINK("http://www.monitor.co.ug/News/National/Karamoja-roads-impassable-as-bus-operators-threaten-to-quit/-/688334/1936298/-/dhfce4/-/index.html")</f>
        <v>http://www.monitor.co.ug/News/National/Karamoja-roads-impassable-as-bus-operators-threaten-to-quit/-/688334/1936298/-/dhfce4/-/index.html</v>
      </c>
    </row>
    <row r="21" spans="1:5" ht="29.15">
      <c r="A21" s="12" t="s">
        <v>20</v>
      </c>
      <c r="B21" s="11">
        <v>41787</v>
      </c>
      <c r="C21" s="10" t="s">
        <v>20</v>
      </c>
      <c r="D21" s="15" t="s">
        <v>82</v>
      </c>
      <c r="E21" s="1" t="str">
        <f>HYPERLINK("http://www.monitor.co.ug/Magazines/Farming/Soroti-cattle--sheep--goats-hit-by-liver-flukes/-/689860/2328102/-/10fpx5u/-/index.html")</f>
        <v>http://www.monitor.co.ug/Magazines/Farming/Soroti-cattle--sheep--goats-hit-by-liver-flukes/-/689860/2328102/-/10fpx5u/-/index.html</v>
      </c>
    </row>
    <row r="22" spans="1:5" ht="29.15">
      <c r="A22" s="12" t="s">
        <v>78</v>
      </c>
      <c r="B22" s="11">
        <v>42102</v>
      </c>
      <c r="C22" s="10" t="s">
        <v>20</v>
      </c>
      <c r="D22" s="15" t="s">
        <v>85</v>
      </c>
      <c r="E22" s="1" t="str">
        <f>HYPERLINK("http://www.monitor.co.ug/News/National/Bad-roads-paralyse-trade-in-Karamoja/-/688334/2678566/-/gbejpfz/-/index.html")</f>
        <v>http://www.monitor.co.ug/News/National/Bad-roads-paralyse-trade-in-Karamoja/-/688334/2678566/-/gbejpfz/-/index.html</v>
      </c>
    </row>
    <row r="24" ht="15">
      <c r="A24" s="14" t="s">
        <v>4</v>
      </c>
    </row>
    <row r="25" spans="1:5" ht="29.15">
      <c r="A25" s="12" t="s">
        <v>20</v>
      </c>
      <c r="B25" s="10" t="s">
        <v>8</v>
      </c>
      <c r="C25" s="10" t="s">
        <v>20</v>
      </c>
      <c r="D25" s="4" t="s">
        <v>26</v>
      </c>
      <c r="E25" s="1" t="str">
        <f>HYPERLINK("http://www.monitor.co.ug/News/National/-/688334/1248194/-/bikpgfz/-/index.html")</f>
        <v>http://www.monitor.co.ug/News/National/-/688334/1248194/-/bikpgfz/-/index.html</v>
      </c>
    </row>
    <row r="26" spans="1:5" ht="15">
      <c r="A26" s="12" t="s">
        <v>20</v>
      </c>
      <c r="B26" s="10" t="s">
        <v>5</v>
      </c>
      <c r="C26" s="10" t="s">
        <v>20</v>
      </c>
      <c r="D26" s="4" t="s">
        <v>16</v>
      </c>
      <c r="E26" s="1" t="str">
        <f>HYPERLINK("http://www.newvision.co.ug/news/482360-cheptui-awoja-bridges-closed.html")</f>
        <v>http://www.newvision.co.ug/news/482360-cheptui-awoja-bridges-closed.html</v>
      </c>
    </row>
    <row r="27" spans="1:5" ht="29.15">
      <c r="A27" s="12" t="s">
        <v>20</v>
      </c>
      <c r="B27" s="10" t="s">
        <v>8</v>
      </c>
      <c r="C27" s="3" t="s">
        <v>39</v>
      </c>
      <c r="D27" s="4" t="s">
        <v>25</v>
      </c>
      <c r="E27" s="1" t="str">
        <f>HYPERLINK("http://www.newvision.co.ug/news/637754-no-money-to-combat-flood-impact.html")</f>
        <v>http://www.newvision.co.ug/news/637754-no-money-to-combat-flood-impact.html</v>
      </c>
    </row>
    <row r="28" spans="1:5" ht="29.15">
      <c r="A28" s="12" t="s">
        <v>20</v>
      </c>
      <c r="B28" s="10" t="s">
        <v>5</v>
      </c>
      <c r="C28" s="10" t="s">
        <v>20</v>
      </c>
      <c r="D28" s="4" t="s">
        <v>6</v>
      </c>
      <c r="E28" s="1" t="str">
        <f>HYPERLINK("http://www.monitor.co.ug/News/Education/-/688336/712708/-/10dps5l/-/index.html")</f>
        <v>http://www.monitor.co.ug/News/Education/-/688336/712708/-/10dps5l/-/index.html</v>
      </c>
    </row>
    <row r="29" spans="1:5" ht="29.15">
      <c r="A29" s="12" t="s">
        <v>20</v>
      </c>
      <c r="B29" s="10" t="s">
        <v>24</v>
      </c>
      <c r="C29" s="10" t="s">
        <v>20</v>
      </c>
      <c r="D29" s="4" t="s">
        <v>12</v>
      </c>
      <c r="E29" s="1" t="str">
        <f>HYPERLINK("http://www.monitor.co.ug/artsculture/Reviews/-/691232/1272550/-/69jxyz/-/index.html")</f>
        <v>http://www.monitor.co.ug/artsculture/Reviews/-/691232/1272550/-/69jxyz/-/index.html</v>
      </c>
    </row>
    <row r="30" spans="1:5" ht="29.15">
      <c r="A30" s="12" t="s">
        <v>20</v>
      </c>
      <c r="B30" s="10" t="s">
        <v>5</v>
      </c>
      <c r="C30" s="10" t="s">
        <v>20</v>
      </c>
      <c r="D30" s="4" t="s">
        <v>23</v>
      </c>
      <c r="E30" s="1" t="str">
        <f>HYPERLINK("http://www.monitor.co.ug/News/Education/-/688336/727792/-/10efsuk/-/index.html")</f>
        <v>http://www.monitor.co.ug/News/Education/-/688336/727792/-/10efsuk/-/index.html</v>
      </c>
    </row>
    <row r="31" spans="1:5" ht="15">
      <c r="A31" s="12" t="s">
        <v>20</v>
      </c>
      <c r="B31" s="10" t="s">
        <v>21</v>
      </c>
      <c r="C31" s="10" t="s">
        <v>20</v>
      </c>
      <c r="D31" s="4" t="s">
        <v>22</v>
      </c>
      <c r="E31" s="1" t="str">
        <f>HYPERLINK("http://www.monitor.co.ug/News/National/-/688334/756818/-/vxwest/-/index.html")</f>
        <v>http://www.monitor.co.ug/News/National/-/688334/756818/-/vxwest/-/index.html</v>
      </c>
    </row>
    <row r="32" spans="1:5" ht="29.15">
      <c r="A32" s="12" t="s">
        <v>20</v>
      </c>
      <c r="B32" s="10" t="s">
        <v>21</v>
      </c>
      <c r="C32" s="10" t="s">
        <v>41</v>
      </c>
      <c r="D32" s="4" t="s">
        <v>19</v>
      </c>
      <c r="E32" s="1" t="str">
        <f>HYPERLINK("http://www.monitor.co.ug/News/National/-/688334/700784/-/vupisu/-/index.html")</f>
        <v>http://www.monitor.co.ug/News/National/-/688334/700784/-/vupisu/-/index.html</v>
      </c>
    </row>
    <row r="33" spans="1:5" ht="29.15">
      <c r="A33" s="12" t="s">
        <v>20</v>
      </c>
      <c r="B33" s="10" t="s">
        <v>21</v>
      </c>
      <c r="C33" s="10" t="s">
        <v>42</v>
      </c>
      <c r="D33" s="4" t="s">
        <v>80</v>
      </c>
      <c r="E33" s="1" t="str">
        <f>HYPERLINK("http://www.monitor.co.ug/News/National/Rains-to-pound-until-June--experts-warn/-/688334/1845454/-/x2erqsz/-/index.html")</f>
        <v>http://www.monitor.co.ug/News/National/Rains-to-pound-until-June--experts-warn/-/688334/1845454/-/x2erqsz/-/index.html</v>
      </c>
    </row>
    <row r="34" spans="1:5" ht="29.15">
      <c r="A34" s="12" t="s">
        <v>78</v>
      </c>
      <c r="B34" s="11" t="s">
        <v>83</v>
      </c>
      <c r="C34" s="10" t="s">
        <v>20</v>
      </c>
      <c r="D34" s="4" t="s">
        <v>84</v>
      </c>
      <c r="E34" s="1" t="str">
        <f>HYPERLINK("http://www.monitor.co.ug/News/National/Heavy-rains-ravage-Karamoja--displace-500/-/688334/2441316/-/n5u56f/-/index.html")</f>
        <v>http://www.monitor.co.ug/News/National/Heavy-rains-ravage-Karamoja--displace-500/-/688334/2441316/-/n5u56f/-/index.html</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Jurjen Wagemaker</dc:creator>
  <cp:keywords/>
  <dc:description/>
  <cp:lastModifiedBy>Jurjen Wagemaker</cp:lastModifiedBy>
  <dcterms:created xsi:type="dcterms:W3CDTF">2015-11-16T08:58:17Z</dcterms:created>
  <dcterms:modified xsi:type="dcterms:W3CDTF">2016-02-22T09:29:12Z</dcterms:modified>
  <cp:category/>
  <cp:version/>
  <cp:contentType/>
  <cp:contentStatus/>
</cp:coreProperties>
</file>